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12780" yWindow="1200" windowWidth="15780" windowHeight="11960" activeTab="3"/>
  </bookViews>
  <sheets>
    <sheet name="Answer 5.3" sheetId="1" r:id="rId1"/>
    <sheet name="Answer 5.6" sheetId="2" r:id="rId2"/>
    <sheet name="Answer 6.2" sheetId="3" r:id="rId3"/>
    <sheet name="Answer 7.2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4" l="1"/>
  <c r="C36" i="4"/>
  <c r="C37" i="4"/>
  <c r="C40" i="4"/>
  <c r="C41" i="4"/>
  <c r="C45" i="4"/>
  <c r="C54" i="4"/>
  <c r="C33" i="4"/>
  <c r="C34" i="4"/>
  <c r="C44" i="4"/>
  <c r="C53" i="4"/>
  <c r="C30" i="4"/>
  <c r="C31" i="4"/>
  <c r="C43" i="4"/>
  <c r="C52" i="4"/>
  <c r="E24" i="3"/>
  <c r="E29" i="3"/>
  <c r="E30" i="3"/>
  <c r="E31" i="3"/>
  <c r="E32" i="3"/>
  <c r="C37" i="3"/>
  <c r="E23" i="3"/>
  <c r="C36" i="3"/>
  <c r="E22" i="3"/>
  <c r="C35" i="3"/>
  <c r="C32" i="3"/>
  <c r="C25" i="3"/>
  <c r="E25" i="3"/>
  <c r="C75" i="2"/>
  <c r="C72" i="2"/>
  <c r="C70" i="2"/>
  <c r="G35" i="2"/>
  <c r="G37" i="2"/>
  <c r="G38" i="2"/>
  <c r="G39" i="2"/>
  <c r="G40" i="2"/>
  <c r="C41" i="2"/>
  <c r="C42" i="2"/>
  <c r="C43" i="2"/>
  <c r="C44" i="2"/>
  <c r="C45" i="2"/>
  <c r="D45" i="2"/>
  <c r="E45" i="2"/>
  <c r="F45" i="2"/>
  <c r="G45" i="2"/>
  <c r="G46" i="2"/>
  <c r="G47" i="2"/>
  <c r="G48" i="2"/>
  <c r="G63" i="2"/>
  <c r="E35" i="2"/>
  <c r="E37" i="2"/>
  <c r="E38" i="2"/>
  <c r="E39" i="2"/>
  <c r="E40" i="2"/>
  <c r="E46" i="2"/>
  <c r="E47" i="2"/>
  <c r="E48" i="2"/>
  <c r="E63" i="2"/>
  <c r="G64" i="2"/>
  <c r="F35" i="2"/>
  <c r="F37" i="2"/>
  <c r="F38" i="2"/>
  <c r="F39" i="2"/>
  <c r="F40" i="2"/>
  <c r="F46" i="2"/>
  <c r="F47" i="2"/>
  <c r="F48" i="2"/>
  <c r="F63" i="2"/>
  <c r="F64" i="2"/>
  <c r="E64" i="2"/>
  <c r="D35" i="2"/>
  <c r="D37" i="2"/>
  <c r="D38" i="2"/>
  <c r="D39" i="2"/>
  <c r="D40" i="2"/>
  <c r="D46" i="2"/>
  <c r="D47" i="2"/>
  <c r="D48" i="2"/>
  <c r="D63" i="2"/>
  <c r="D64" i="2"/>
  <c r="C35" i="2"/>
  <c r="C37" i="2"/>
  <c r="C38" i="2"/>
  <c r="C39" i="2"/>
  <c r="C40" i="2"/>
  <c r="C46" i="2"/>
  <c r="C47" i="2"/>
  <c r="C48" i="2"/>
  <c r="C63" i="2"/>
  <c r="C64" i="2"/>
  <c r="C60" i="2"/>
  <c r="E60" i="2"/>
  <c r="C61" i="2"/>
  <c r="D60" i="2"/>
  <c r="D61" i="2"/>
  <c r="F60" i="2"/>
  <c r="F61" i="2"/>
  <c r="G60" i="2"/>
  <c r="G61" i="2"/>
  <c r="B60" i="2"/>
  <c r="B41" i="2"/>
  <c r="D41" i="2"/>
  <c r="E41" i="2"/>
  <c r="F41" i="2"/>
  <c r="G41" i="2"/>
  <c r="B42" i="2"/>
  <c r="D42" i="2"/>
  <c r="E42" i="2"/>
  <c r="F42" i="2"/>
  <c r="G42" i="2"/>
  <c r="B43" i="2"/>
  <c r="D43" i="2"/>
  <c r="E43" i="2"/>
  <c r="F43" i="2"/>
  <c r="G43" i="2"/>
  <c r="B44" i="2"/>
  <c r="D44" i="2"/>
  <c r="E44" i="2"/>
  <c r="F44" i="2"/>
  <c r="G44" i="2"/>
  <c r="C83" i="1"/>
  <c r="B126" i="1"/>
  <c r="B125" i="1"/>
  <c r="D124" i="1"/>
  <c r="C124" i="1"/>
  <c r="B124" i="1"/>
  <c r="I123" i="1"/>
  <c r="H123" i="1"/>
  <c r="G123" i="1"/>
  <c r="F123" i="1"/>
  <c r="E123" i="1"/>
  <c r="B123" i="1"/>
  <c r="I122" i="1"/>
  <c r="H122" i="1"/>
  <c r="G122" i="1"/>
  <c r="F122" i="1"/>
  <c r="E122" i="1"/>
  <c r="E124" i="1"/>
  <c r="B122" i="1"/>
  <c r="C91" i="1"/>
  <c r="C112" i="1"/>
  <c r="C89" i="1"/>
  <c r="J123" i="1"/>
  <c r="C88" i="1"/>
  <c r="J122" i="1"/>
  <c r="E57" i="1"/>
  <c r="F57" i="1"/>
  <c r="G57" i="1"/>
  <c r="H57" i="1"/>
  <c r="I57" i="1"/>
  <c r="E58" i="1"/>
  <c r="F58" i="1"/>
  <c r="G58" i="1"/>
  <c r="H58" i="1"/>
  <c r="I58" i="1"/>
  <c r="D59" i="1"/>
  <c r="E59" i="1"/>
  <c r="C26" i="1"/>
  <c r="J60" i="1"/>
  <c r="C60" i="1"/>
  <c r="D60" i="1"/>
  <c r="E60" i="1"/>
  <c r="F60" i="1"/>
  <c r="G60" i="1"/>
  <c r="D61" i="1"/>
  <c r="E61" i="1"/>
  <c r="C55" i="2"/>
  <c r="C56" i="2"/>
  <c r="C90" i="1"/>
  <c r="C96" i="1"/>
  <c r="C118" i="1"/>
  <c r="J125" i="1"/>
  <c r="C125" i="1"/>
  <c r="D125" i="1"/>
  <c r="E125" i="1"/>
  <c r="F125" i="1"/>
  <c r="G125" i="1"/>
  <c r="H125" i="1"/>
  <c r="I125" i="1"/>
  <c r="I126" i="1"/>
  <c r="C95" i="1"/>
  <c r="C103" i="1"/>
  <c r="C106" i="1"/>
  <c r="H60" i="1"/>
  <c r="I60" i="1"/>
  <c r="I61" i="1"/>
  <c r="G61" i="1"/>
  <c r="H61" i="1"/>
  <c r="F61" i="1"/>
  <c r="C59" i="1"/>
  <c r="C61" i="1"/>
  <c r="B58" i="1"/>
  <c r="C24" i="1"/>
  <c r="J58" i="1"/>
  <c r="B59" i="1"/>
  <c r="C23" i="1"/>
  <c r="C25" i="1"/>
  <c r="J59" i="1"/>
  <c r="B60" i="1"/>
  <c r="B61" i="1"/>
  <c r="C27" i="1"/>
  <c r="J61" i="1"/>
  <c r="J57" i="1"/>
  <c r="B57" i="1"/>
  <c r="C53" i="1"/>
  <c r="C47" i="1"/>
  <c r="C38" i="1"/>
  <c r="C41" i="1"/>
  <c r="C32" i="1"/>
  <c r="C30" i="1"/>
  <c r="C33" i="1"/>
  <c r="C31" i="1"/>
  <c r="C58" i="2"/>
  <c r="J124" i="1"/>
  <c r="C97" i="1"/>
  <c r="C98" i="1"/>
  <c r="C92" i="1"/>
  <c r="J126" i="1"/>
  <c r="H126" i="1"/>
  <c r="C126" i="1"/>
  <c r="G126" i="1"/>
  <c r="D126" i="1"/>
  <c r="F126" i="1"/>
  <c r="E126" i="1"/>
</calcChain>
</file>

<file path=xl/sharedStrings.xml><?xml version="1.0" encoding="utf-8"?>
<sst xmlns="http://schemas.openxmlformats.org/spreadsheetml/2006/main" count="231" uniqueCount="142">
  <si>
    <t>Assume that a radiologist group practice has the following cost structure:</t>
  </si>
  <si>
    <t>Fixed costs $500,000</t>
  </si>
  <si>
    <t>Variable Cost per procedure $25</t>
  </si>
  <si>
    <t>Charge (revenue) per procedure $100</t>
  </si>
  <si>
    <t>Furthermore, assume that the group expects to perform 7,500 procedures in the coming year.</t>
  </si>
  <si>
    <t>a.) Construct the group’s base case projected P &amp; L statement.</t>
  </si>
  <si>
    <t>b.) What is the group’s contribution margin? What is its breakeven point?</t>
  </si>
  <si>
    <t>c.) What volume is required to provide a pretax profit of $100,000? A pretax profit of $200,000</t>
  </si>
  <si>
    <t>d.) Sketch out a CVP analysis graph depicting the base case situation.</t>
  </si>
  <si>
    <t>e.) Now assume that the practice contracts with one HMO, and the plan proposes a 20 percent </t>
  </si>
  <si>
    <t>Discount from charges. REDO questions a, b, c, and d under these conditions. </t>
  </si>
  <si>
    <t>Facts of the question</t>
  </si>
  <si>
    <t>Fixed costs</t>
  </si>
  <si>
    <t>Variable cost per procedure</t>
  </si>
  <si>
    <t>Revenue per procedure</t>
  </si>
  <si>
    <t>Expected procedures</t>
  </si>
  <si>
    <t>a</t>
  </si>
  <si>
    <t>Base case profit and loss account</t>
  </si>
  <si>
    <t>Revenue</t>
  </si>
  <si>
    <t>Variable cost</t>
  </si>
  <si>
    <t>Gross profit</t>
  </si>
  <si>
    <t>Fixed cost</t>
  </si>
  <si>
    <t>Net Income</t>
  </si>
  <si>
    <t>b</t>
  </si>
  <si>
    <t>Contribution margin</t>
  </si>
  <si>
    <t>Contribution margin ratio</t>
  </si>
  <si>
    <t>Break even =</t>
  </si>
  <si>
    <t>(Revenue - variable cost)</t>
  </si>
  <si>
    <t>=</t>
  </si>
  <si>
    <t>(100-25)</t>
  </si>
  <si>
    <t>procedures</t>
  </si>
  <si>
    <t>c</t>
  </si>
  <si>
    <t>Pretax profit</t>
  </si>
  <si>
    <t>Number of procedures</t>
  </si>
  <si>
    <t>Fixed cost + pretax profit</t>
  </si>
  <si>
    <t>d</t>
  </si>
  <si>
    <t>CVP graph</t>
  </si>
  <si>
    <t>e</t>
  </si>
  <si>
    <t>With 20% discount</t>
  </si>
  <si>
    <t>(80-25)</t>
  </si>
  <si>
    <t>5.5) You are considering starting a walk-I clinic. Your financial projections for the first year of </t>
  </si>
  <si>
    <t>operations are as follows:</t>
  </si>
  <si>
    <t>Revenues (10,000 visits) $400,000</t>
  </si>
  <si>
    <t>Wages and benefits $220,000</t>
  </si>
  <si>
    <t>Rent $ 5,000</t>
  </si>
  <si>
    <t>Depreciation $ 30,000</t>
  </si>
  <si>
    <t>Utilities $ 2,500</t>
  </si>
  <si>
    <t>Medical supplies $ 50,000</t>
  </si>
  <si>
    <t>Administrative supplies $ 10,000</t>
  </si>
  <si>
    <t>5.6) Review the walk-in clinic data presented in problem 5.5. Constuct projected P &amp; L statements at</t>
  </si>
  <si>
    <t>volume levels of 8,000, 9,000, 10,000, 11,000, and 12,000 visits.</t>
  </si>
  <si>
    <t>a.) assume that the base case forcast is 10,000 visits. What is the clinic’s degree of operating </t>
  </si>
  <si>
    <t>leverage (DOL) at this volume level? Confirm the net incomes at the other volume levels</t>
  </si>
  <si>
    <t>using the DOL combined with the percent chages in volume.</t>
  </si>
  <si>
    <t>b.) Now assume that the base case volume is 9,000 visits. What is the DOL at this volume?</t>
  </si>
  <si>
    <t>Answer:</t>
  </si>
  <si>
    <t>Vists</t>
  </si>
  <si>
    <t>Wages and benefits</t>
  </si>
  <si>
    <t>Rent</t>
  </si>
  <si>
    <t>Depreciation</t>
  </si>
  <si>
    <t>Utilities</t>
  </si>
  <si>
    <t>Medical supplies</t>
  </si>
  <si>
    <t>Administrative supplies</t>
  </si>
  <si>
    <t>Constructing the profit and loss account</t>
  </si>
  <si>
    <t>Visits</t>
  </si>
  <si>
    <t>Variable costs:</t>
  </si>
  <si>
    <t>Medical Supplies</t>
  </si>
  <si>
    <t>Total variable cost</t>
  </si>
  <si>
    <t>Income before taxes</t>
  </si>
  <si>
    <t>Total fixed cost</t>
  </si>
  <si>
    <t>Degree of operating leverage =</t>
  </si>
  <si>
    <t>Total contribution margin</t>
  </si>
  <si>
    <t>EBIT</t>
  </si>
  <si>
    <t>Percentage change in vol</t>
  </si>
  <si>
    <t>Taxes (30%)</t>
  </si>
  <si>
    <t>Percentage change in net income</t>
  </si>
  <si>
    <t>At 9000 visits, the clinic DOL is (360000-54000)/48500</t>
  </si>
  <si>
    <t>Change in volume</t>
  </si>
  <si>
    <t>Thus, 11.1% increase in volume (9000 to 10000) will produce 6.31*11.1</t>
  </si>
  <si>
    <t>percentage increase in profit</t>
  </si>
  <si>
    <t>Assume that the three patient services departments are adult services, </t>
  </si>
  <si>
    <t>pediatric services, and other services. The patient services revenue and hours of housekeeping</t>
  </si>
  <si>
    <t>services for each departments are </t>
  </si>
  <si>
    <t>Department Revenue Housekeeping hours</t>
  </si>
  <si>
    <t>Adult services $3,000,000 1,500</t>
  </si>
  <si>
    <t>Pediatric services 1,500,000 3,000</t>
  </si>
  <si>
    <t>Other services 500,000 500</t>
  </si>
  <si>
    <t>Total $5,000,000 5,000</t>
  </si>
  <si>
    <t>a.) What is the dollar allocation to each patient services department if patient services revenue is </t>
  </si>
  <si>
    <t>used as the cost driver?</t>
  </si>
  <si>
    <t>b.) What is the dollar allocation to each patient services department if hours of housekeeping</t>
  </si>
  <si>
    <t>support are used as the cost driver?</t>
  </si>
  <si>
    <t>c.) What is the difference in the allocation to each department between the two drivers?</t>
  </si>
  <si>
    <t>d.) Which of the two drivers is better? Why?</t>
  </si>
  <si>
    <t>Allocation rate</t>
  </si>
  <si>
    <t>Allocation</t>
  </si>
  <si>
    <t>Adult Service</t>
  </si>
  <si>
    <t>Pediatric Services</t>
  </si>
  <si>
    <t>Other services</t>
  </si>
  <si>
    <t>Total</t>
  </si>
  <si>
    <t>Allocation to each department based on revenue</t>
  </si>
  <si>
    <t>Allocation to each department based on hours</t>
  </si>
  <si>
    <t>Hours</t>
  </si>
  <si>
    <t>Difference in the two allocations</t>
  </si>
  <si>
    <t>Adult services</t>
  </si>
  <si>
    <t>Pediatric service</t>
  </si>
  <si>
    <t>Other service</t>
  </si>
  <si>
    <t>the total cost pool is $100,000 regardless of the allocation method, so the changes must balance out. In other words, a reallocation is a zero sum game.</t>
  </si>
  <si>
    <t>The number of hours driver is better as it is the one that best reflects the relationship between the output of a patient services department and its use of financial services</t>
  </si>
  <si>
    <t>7.2) The audiology department at Randall Clinic offers many services to the clinic's patients. </t>
  </si>
  <si>
    <t>the three most common, along with cost and utilization data, are as follows:</t>
  </si>
  <si>
    <t>Variable Cost Annual Direct Annual Number</t>
  </si>
  <si>
    <t>Service per service Fixed Costs of Visits</t>
  </si>
  <si>
    <t>Basic Examination $ 5 $50,000 3,000</t>
  </si>
  <si>
    <t>Advanced examination 7 30,000 1,500</t>
  </si>
  <si>
    <t>Therapy session 10 40,000 500</t>
  </si>
  <si>
    <t>a.) What is the fee schedule for these services, assuming that the goal is to cover only variable</t>
  </si>
  <si>
    <t>and direct fixed costs?</t>
  </si>
  <si>
    <t>b.) Assume that the audiology department is allocated $100,000 in total overhead by the clinic,</t>
  </si>
  <si>
    <t>and the department director has allocated $50,000 of this amount to the three services listed</t>
  </si>
  <si>
    <t>above. </t>
  </si>
  <si>
    <t>What is the fee schedule assuming that these overhead costs must be covered? (To answer </t>
  </si>
  <si>
    <t>this question, assume that the allocation of overhead costs to each services is made on</t>
  </si>
  <si>
    <t>the basis of number of visits.)</t>
  </si>
  <si>
    <t>c.) Assume that three services must make a combined profit of $25,000. Now that is the fee </t>
  </si>
  <si>
    <t>schedule? (To answer this question, assume that the profit requirement is allocated in the </t>
  </si>
  <si>
    <t>same way as overhead costs.)</t>
  </si>
  <si>
    <t>Basic examination</t>
  </si>
  <si>
    <t>Advanced examination</t>
  </si>
  <si>
    <t>Therapy session</t>
  </si>
  <si>
    <t>Annual direct</t>
  </si>
  <si>
    <t>Annual number of service</t>
  </si>
  <si>
    <t>Fee schedule</t>
  </si>
  <si>
    <t>Per person cost</t>
  </si>
  <si>
    <t>Cost per person</t>
  </si>
  <si>
    <t>Total number of visits</t>
  </si>
  <si>
    <t>Per visit allocation</t>
  </si>
  <si>
    <t>New fee schedule</t>
  </si>
  <si>
    <t>Advanced exaination</t>
  </si>
  <si>
    <t>Profit</t>
  </si>
  <si>
    <t>Per person profit</t>
  </si>
  <si>
    <t>New fees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</si>
</sst>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1" xfId="0" applyFont="1" applyBorder="1"/>
    <xf numFmtId="10" fontId="3" fillId="0" borderId="0" xfId="1" applyNumberFormat="1" applyFont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'Answer 5.3'!$B$57</c:f>
              <c:strCache>
                <c:ptCount val="1"/>
                <c:pt idx="0">
                  <c:v>Revenue</c:v>
                </c:pt>
              </c:strCache>
            </c:strRef>
          </c:tx>
          <c:marker>
            <c:symbol val="none"/>
          </c:marker>
          <c:cat>
            <c:numRef>
              <c:f>'Answer 5.3'!$C$56:$J$56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1000.0</c:v>
                </c:pt>
                <c:pt idx="3">
                  <c:v>2000.0</c:v>
                </c:pt>
                <c:pt idx="4">
                  <c:v>4000.0</c:v>
                </c:pt>
                <c:pt idx="5">
                  <c:v>6000.0</c:v>
                </c:pt>
                <c:pt idx="6">
                  <c:v>7000.0</c:v>
                </c:pt>
                <c:pt idx="7">
                  <c:v>7500.0</c:v>
                </c:pt>
              </c:numCache>
            </c:numRef>
          </c:cat>
          <c:val>
            <c:numRef>
              <c:f>'Answer 5.3'!$C$57:$J$57</c:f>
              <c:numCache>
                <c:formatCode>General</c:formatCode>
                <c:ptCount val="8"/>
                <c:pt idx="0">
                  <c:v>0.0</c:v>
                </c:pt>
                <c:pt idx="1">
                  <c:v>100.0</c:v>
                </c:pt>
                <c:pt idx="2">
                  <c:v>100000.0</c:v>
                </c:pt>
                <c:pt idx="3">
                  <c:v>200000.0</c:v>
                </c:pt>
                <c:pt idx="4">
                  <c:v>400000.0</c:v>
                </c:pt>
                <c:pt idx="5">
                  <c:v>600000.0</c:v>
                </c:pt>
                <c:pt idx="6">
                  <c:v>700000.0</c:v>
                </c:pt>
                <c:pt idx="7">
                  <c:v>750000.0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'Answer 5.3'!$B$58</c:f>
              <c:strCache>
                <c:ptCount val="1"/>
                <c:pt idx="0">
                  <c:v>Variable cost</c:v>
                </c:pt>
              </c:strCache>
            </c:strRef>
          </c:tx>
          <c:marker>
            <c:symbol val="none"/>
          </c:marker>
          <c:cat>
            <c:numRef>
              <c:f>'Answer 5.3'!$C$56:$J$56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1000.0</c:v>
                </c:pt>
                <c:pt idx="3">
                  <c:v>2000.0</c:v>
                </c:pt>
                <c:pt idx="4">
                  <c:v>4000.0</c:v>
                </c:pt>
                <c:pt idx="5">
                  <c:v>6000.0</c:v>
                </c:pt>
                <c:pt idx="6">
                  <c:v>7000.0</c:v>
                </c:pt>
                <c:pt idx="7">
                  <c:v>7500.0</c:v>
                </c:pt>
              </c:numCache>
            </c:numRef>
          </c:cat>
          <c:val>
            <c:numRef>
              <c:f>'Answer 5.3'!$C$58:$J$58</c:f>
              <c:numCache>
                <c:formatCode>General</c:formatCode>
                <c:ptCount val="8"/>
                <c:pt idx="0">
                  <c:v>0.0</c:v>
                </c:pt>
                <c:pt idx="1">
                  <c:v>25.0</c:v>
                </c:pt>
                <c:pt idx="2">
                  <c:v>25000.0</c:v>
                </c:pt>
                <c:pt idx="3">
                  <c:v>50000.0</c:v>
                </c:pt>
                <c:pt idx="4">
                  <c:v>100000.0</c:v>
                </c:pt>
                <c:pt idx="5">
                  <c:v>150000.0</c:v>
                </c:pt>
                <c:pt idx="6">
                  <c:v>175000.0</c:v>
                </c:pt>
                <c:pt idx="7">
                  <c:v>187500.0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'Answer 5.3'!$B$59</c:f>
              <c:strCache>
                <c:ptCount val="1"/>
                <c:pt idx="0">
                  <c:v>Gross profit</c:v>
                </c:pt>
              </c:strCache>
            </c:strRef>
          </c:tx>
          <c:marker>
            <c:symbol val="none"/>
          </c:marker>
          <c:cat>
            <c:numRef>
              <c:f>'Answer 5.3'!$C$56:$J$56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1000.0</c:v>
                </c:pt>
                <c:pt idx="3">
                  <c:v>2000.0</c:v>
                </c:pt>
                <c:pt idx="4">
                  <c:v>4000.0</c:v>
                </c:pt>
                <c:pt idx="5">
                  <c:v>6000.0</c:v>
                </c:pt>
                <c:pt idx="6">
                  <c:v>7000.0</c:v>
                </c:pt>
                <c:pt idx="7">
                  <c:v>7500.0</c:v>
                </c:pt>
              </c:numCache>
            </c:numRef>
          </c:cat>
          <c:val>
            <c:numRef>
              <c:f>'Answer 5.3'!$C$59:$J$59</c:f>
            </c:numRef>
          </c:val>
          <c:smooth val="0"/>
        </c:ser>
        <c:ser>
          <c:idx val="3"/>
          <c:order val="3"/>
          <c:tx>
            <c:strRef>
              <c:f>'Answer 5.3'!$B$60</c:f>
              <c:strCache>
                <c:ptCount val="1"/>
                <c:pt idx="0">
                  <c:v>Fixed cost</c:v>
                </c:pt>
              </c:strCache>
            </c:strRef>
          </c:tx>
          <c:marker>
            <c:symbol val="none"/>
          </c:marker>
          <c:cat>
            <c:numRef>
              <c:f>'Answer 5.3'!$C$56:$J$56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1000.0</c:v>
                </c:pt>
                <c:pt idx="3">
                  <c:v>2000.0</c:v>
                </c:pt>
                <c:pt idx="4">
                  <c:v>4000.0</c:v>
                </c:pt>
                <c:pt idx="5">
                  <c:v>6000.0</c:v>
                </c:pt>
                <c:pt idx="6">
                  <c:v>7000.0</c:v>
                </c:pt>
                <c:pt idx="7">
                  <c:v>7500.0</c:v>
                </c:pt>
              </c:numCache>
            </c:numRef>
          </c:cat>
          <c:val>
            <c:numRef>
              <c:f>'Answer 5.3'!$C$60:$J$60</c:f>
              <c:numCache>
                <c:formatCode>General</c:formatCode>
                <c:ptCount val="8"/>
                <c:pt idx="0">
                  <c:v>500000.0</c:v>
                </c:pt>
                <c:pt idx="1">
                  <c:v>500000.0</c:v>
                </c:pt>
                <c:pt idx="2">
                  <c:v>500000.0</c:v>
                </c:pt>
                <c:pt idx="3">
                  <c:v>500000.0</c:v>
                </c:pt>
                <c:pt idx="4">
                  <c:v>500000.0</c:v>
                </c:pt>
                <c:pt idx="5">
                  <c:v>500000.0</c:v>
                </c:pt>
                <c:pt idx="6">
                  <c:v>500000.0</c:v>
                </c:pt>
                <c:pt idx="7">
                  <c:v>500000.0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'Answer 5.3'!$B$61</c:f>
              <c:strCache>
                <c:ptCount val="1"/>
                <c:pt idx="0">
                  <c:v>Net Income</c:v>
                </c:pt>
              </c:strCache>
            </c:strRef>
          </c:tx>
          <c:marker>
            <c:symbol val="none"/>
          </c:marker>
          <c:cat>
            <c:numRef>
              <c:f>'Answer 5.3'!$C$56:$J$56</c:f>
              <c:numCache>
                <c:formatCode>General</c:formatCode>
                <c:ptCount val="8"/>
                <c:pt idx="0">
                  <c:v>0.0</c:v>
                </c:pt>
                <c:pt idx="1">
                  <c:v>1.0</c:v>
                </c:pt>
                <c:pt idx="2">
                  <c:v>1000.0</c:v>
                </c:pt>
                <c:pt idx="3">
                  <c:v>2000.0</c:v>
                </c:pt>
                <c:pt idx="4">
                  <c:v>4000.0</c:v>
                </c:pt>
                <c:pt idx="5">
                  <c:v>6000.0</c:v>
                </c:pt>
                <c:pt idx="6">
                  <c:v>7000.0</c:v>
                </c:pt>
                <c:pt idx="7">
                  <c:v>7500.0</c:v>
                </c:pt>
              </c:numCache>
            </c:numRef>
          </c:cat>
          <c:val>
            <c:numRef>
              <c:f>'Answer 5.3'!$C$61:$J$61</c:f>
              <c:numCache>
                <c:formatCode>General</c:formatCode>
                <c:ptCount val="8"/>
                <c:pt idx="0">
                  <c:v>-500000.0</c:v>
                </c:pt>
                <c:pt idx="1">
                  <c:v>-499925.0</c:v>
                </c:pt>
                <c:pt idx="2">
                  <c:v>-425000.0</c:v>
                </c:pt>
                <c:pt idx="3">
                  <c:v>-350000.0</c:v>
                </c:pt>
                <c:pt idx="4">
                  <c:v>-200000.0</c:v>
                </c:pt>
                <c:pt idx="5">
                  <c:v>-50000.0</c:v>
                </c:pt>
                <c:pt idx="6">
                  <c:v>25000.0</c:v>
                </c:pt>
                <c:pt idx="7">
                  <c:v>62500.0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93448"/>
        <c:axId val="2141290376"/>
      </c:lineChart>
      <c:catAx>
        <c:axId val="214129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290376"/>
        <c:crosses val="autoZero"/>
        <c:auto val="1"/>
        <c:lblAlgn val="ctr"/>
        <c:lblOffset val="100"/>
        <c:noMultiLvlLbl val="0"/>
      </c:catAx>
      <c:valAx>
        <c:axId val="2141290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293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'Answer 5.3'!$B$122</c:f>
              <c:strCache>
                <c:ptCount val="1"/>
                <c:pt idx="0">
                  <c:v>Revenue</c:v>
                </c:pt>
              </c:strCache>
            </c:strRef>
          </c:tx>
          <c:marker>
            <c:symbol val="none"/>
          </c:marker>
          <c:val>
            <c:numRef>
              <c:f>'Answer 5.3'!$C$122:$J$122</c:f>
              <c:numCache>
                <c:formatCode>General</c:formatCode>
                <c:ptCount val="8"/>
                <c:pt idx="0">
                  <c:v>0.0</c:v>
                </c:pt>
                <c:pt idx="1">
                  <c:v>80.0</c:v>
                </c:pt>
                <c:pt idx="2">
                  <c:v>80000.0</c:v>
                </c:pt>
                <c:pt idx="3">
                  <c:v>160000.0</c:v>
                </c:pt>
                <c:pt idx="4">
                  <c:v>320000.0</c:v>
                </c:pt>
                <c:pt idx="5">
                  <c:v>480000.0</c:v>
                </c:pt>
                <c:pt idx="6">
                  <c:v>560000.0</c:v>
                </c:pt>
                <c:pt idx="7">
                  <c:v>600000.0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'Answer 5.3'!$B$123</c:f>
              <c:strCache>
                <c:ptCount val="1"/>
                <c:pt idx="0">
                  <c:v>Variable cost</c:v>
                </c:pt>
              </c:strCache>
            </c:strRef>
          </c:tx>
          <c:marker>
            <c:symbol val="none"/>
          </c:marker>
          <c:val>
            <c:numRef>
              <c:f>'Answer 5.3'!$C$123:$J$123</c:f>
              <c:numCache>
                <c:formatCode>General</c:formatCode>
                <c:ptCount val="8"/>
                <c:pt idx="0">
                  <c:v>0.0</c:v>
                </c:pt>
                <c:pt idx="1">
                  <c:v>25.0</c:v>
                </c:pt>
                <c:pt idx="2">
                  <c:v>25000.0</c:v>
                </c:pt>
                <c:pt idx="3">
                  <c:v>50000.0</c:v>
                </c:pt>
                <c:pt idx="4">
                  <c:v>100000.0</c:v>
                </c:pt>
                <c:pt idx="5">
                  <c:v>150000.0</c:v>
                </c:pt>
                <c:pt idx="6">
                  <c:v>175000.0</c:v>
                </c:pt>
                <c:pt idx="7">
                  <c:v>187500.0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'Answer 5.3'!$B$124</c:f>
              <c:strCache>
                <c:ptCount val="1"/>
                <c:pt idx="0">
                  <c:v>Gross profit</c:v>
                </c:pt>
              </c:strCache>
            </c:strRef>
          </c:tx>
          <c:marker>
            <c:symbol val="none"/>
          </c:marker>
          <c:val>
            <c:numRef>
              <c:f>'Answer 5.3'!$C$124:$J$124</c:f>
            </c:numRef>
          </c:val>
          <c:smooth val="0"/>
        </c:ser>
        <c:ser>
          <c:idx val="3"/>
          <c:order val="3"/>
          <c:tx>
            <c:strRef>
              <c:f>'Answer 5.3'!$B$125</c:f>
              <c:strCache>
                <c:ptCount val="1"/>
                <c:pt idx="0">
                  <c:v>Fixed cost</c:v>
                </c:pt>
              </c:strCache>
            </c:strRef>
          </c:tx>
          <c:marker>
            <c:symbol val="none"/>
          </c:marker>
          <c:val>
            <c:numRef>
              <c:f>'Answer 5.3'!$C$125:$J$125</c:f>
              <c:numCache>
                <c:formatCode>General</c:formatCode>
                <c:ptCount val="8"/>
                <c:pt idx="0">
                  <c:v>500000.0</c:v>
                </c:pt>
                <c:pt idx="1">
                  <c:v>500000.0</c:v>
                </c:pt>
                <c:pt idx="2">
                  <c:v>500000.0</c:v>
                </c:pt>
                <c:pt idx="3">
                  <c:v>500000.0</c:v>
                </c:pt>
                <c:pt idx="4">
                  <c:v>500000.0</c:v>
                </c:pt>
                <c:pt idx="5">
                  <c:v>500000.0</c:v>
                </c:pt>
                <c:pt idx="6">
                  <c:v>500000.0</c:v>
                </c:pt>
                <c:pt idx="7">
                  <c:v>500000.0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'Answer 5.3'!$B$126</c:f>
              <c:strCache>
                <c:ptCount val="1"/>
                <c:pt idx="0">
                  <c:v>Net Income</c:v>
                </c:pt>
              </c:strCache>
            </c:strRef>
          </c:tx>
          <c:marker>
            <c:symbol val="none"/>
          </c:marker>
          <c:val>
            <c:numRef>
              <c:f>'Answer 5.3'!$C$126:$J$126</c:f>
              <c:numCache>
                <c:formatCode>General</c:formatCode>
                <c:ptCount val="8"/>
                <c:pt idx="0">
                  <c:v>-500000.0</c:v>
                </c:pt>
                <c:pt idx="1">
                  <c:v>-499945.0</c:v>
                </c:pt>
                <c:pt idx="2">
                  <c:v>-445000.0</c:v>
                </c:pt>
                <c:pt idx="3">
                  <c:v>-390000.0</c:v>
                </c:pt>
                <c:pt idx="4">
                  <c:v>-280000.0</c:v>
                </c:pt>
                <c:pt idx="5">
                  <c:v>-170000.0</c:v>
                </c:pt>
                <c:pt idx="6">
                  <c:v>-115000.0</c:v>
                </c:pt>
                <c:pt idx="7">
                  <c:v>-87500.0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21112"/>
        <c:axId val="2141218040"/>
      </c:lineChart>
      <c:catAx>
        <c:axId val="2141221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1218040"/>
        <c:crosses val="autoZero"/>
        <c:auto val="1"/>
        <c:lblAlgn val="ctr"/>
        <c:lblOffset val="100"/>
        <c:noMultiLvlLbl val="0"/>
      </c:catAx>
      <c:valAx>
        <c:axId val="2141218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221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62</xdr:row>
      <xdr:rowOff>147637</xdr:rowOff>
    </xdr:from>
    <xdr:to>
      <xdr:col>5</xdr:col>
      <xdr:colOff>76200</xdr:colOff>
      <xdr:row>76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126</xdr:row>
      <xdr:rowOff>176212</xdr:rowOff>
    </xdr:from>
    <xdr:to>
      <xdr:col>5</xdr:col>
      <xdr:colOff>561975</xdr:colOff>
      <xdr:row>140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6"/>
  <sheetViews>
    <sheetView topLeftCell="A235" workbookViewId="0">
      <selection activeCell="D29" sqref="D29"/>
    </sheetView>
  </sheetViews>
  <sheetFormatPr baseColWidth="10" defaultColWidth="8.83203125" defaultRowHeight="12" x14ac:dyDescent="0"/>
  <cols>
    <col min="1" max="1" width="8.83203125" style="2"/>
    <col min="2" max="2" width="35.5" style="2" customWidth="1"/>
    <col min="3" max="3" width="27" style="2" customWidth="1"/>
    <col min="4" max="9" width="10.83203125" style="2" bestFit="1" customWidth="1"/>
    <col min="10" max="10" width="9.83203125" style="2" bestFit="1" customWidth="1"/>
    <col min="11" max="16384" width="8.83203125" style="2"/>
  </cols>
  <sheetData>
    <row r="2" spans="2:3">
      <c r="B2" s="1" t="s">
        <v>0</v>
      </c>
    </row>
    <row r="3" spans="2:3">
      <c r="B3" s="1" t="s">
        <v>1</v>
      </c>
    </row>
    <row r="4" spans="2:3">
      <c r="B4" s="1" t="s">
        <v>2</v>
      </c>
    </row>
    <row r="5" spans="2:3">
      <c r="B5" s="1" t="s">
        <v>3</v>
      </c>
    </row>
    <row r="6" spans="2:3">
      <c r="B6" s="1" t="s">
        <v>4</v>
      </c>
    </row>
    <row r="7" spans="2:3">
      <c r="B7" s="1" t="s">
        <v>5</v>
      </c>
    </row>
    <row r="8" spans="2:3">
      <c r="B8" s="1" t="s">
        <v>6</v>
      </c>
    </row>
    <row r="9" spans="2:3">
      <c r="B9" s="1" t="s">
        <v>7</v>
      </c>
    </row>
    <row r="10" spans="2:3">
      <c r="B10" s="1" t="s">
        <v>8</v>
      </c>
    </row>
    <row r="11" spans="2:3">
      <c r="B11" s="1" t="s">
        <v>9</v>
      </c>
    </row>
    <row r="12" spans="2:3">
      <c r="B12" s="1" t="s">
        <v>10</v>
      </c>
    </row>
    <row r="14" spans="2:3">
      <c r="B14" s="3" t="s">
        <v>11</v>
      </c>
    </row>
    <row r="16" spans="2:3">
      <c r="B16" s="2" t="s">
        <v>12</v>
      </c>
      <c r="C16" s="2">
        <v>500000</v>
      </c>
    </row>
    <row r="17" spans="1:3">
      <c r="B17" s="2" t="s">
        <v>13</v>
      </c>
      <c r="C17" s="2">
        <v>25</v>
      </c>
    </row>
    <row r="18" spans="1:3">
      <c r="B18" s="2" t="s">
        <v>14</v>
      </c>
      <c r="C18" s="2">
        <v>100</v>
      </c>
    </row>
    <row r="20" spans="1:3">
      <c r="B20" s="2" t="s">
        <v>15</v>
      </c>
      <c r="C20" s="2">
        <v>7500</v>
      </c>
    </row>
    <row r="22" spans="1:3">
      <c r="A22" s="2" t="s">
        <v>16</v>
      </c>
      <c r="B22" s="2" t="s">
        <v>17</v>
      </c>
    </row>
    <row r="23" spans="1:3">
      <c r="B23" s="2" t="s">
        <v>18</v>
      </c>
      <c r="C23" s="2">
        <f>C20*C18</f>
        <v>750000</v>
      </c>
    </row>
    <row r="24" spans="1:3">
      <c r="B24" s="2" t="s">
        <v>19</v>
      </c>
      <c r="C24" s="2">
        <f>C17*C20</f>
        <v>187500</v>
      </c>
    </row>
    <row r="25" spans="1:3">
      <c r="B25" s="2" t="s">
        <v>20</v>
      </c>
      <c r="C25" s="2">
        <f>C23-C24</f>
        <v>562500</v>
      </c>
    </row>
    <row r="26" spans="1:3">
      <c r="B26" s="2" t="s">
        <v>21</v>
      </c>
      <c r="C26" s="2">
        <f>C16</f>
        <v>500000</v>
      </c>
    </row>
    <row r="27" spans="1:3">
      <c r="B27" s="3" t="s">
        <v>22</v>
      </c>
      <c r="C27" s="3">
        <f>C25-C26</f>
        <v>62500</v>
      </c>
    </row>
    <row r="29" spans="1:3">
      <c r="A29" s="2" t="s">
        <v>23</v>
      </c>
      <c r="B29" s="2" t="s">
        <v>24</v>
      </c>
    </row>
    <row r="30" spans="1:3">
      <c r="B30" s="2" t="s">
        <v>18</v>
      </c>
      <c r="C30" s="2">
        <f>C23</f>
        <v>750000</v>
      </c>
    </row>
    <row r="31" spans="1:3">
      <c r="B31" s="2" t="s">
        <v>19</v>
      </c>
      <c r="C31" s="2">
        <f>C24</f>
        <v>187500</v>
      </c>
    </row>
    <row r="32" spans="1:3">
      <c r="B32" s="3" t="s">
        <v>24</v>
      </c>
      <c r="C32" s="3">
        <f>C25</f>
        <v>562500</v>
      </c>
    </row>
    <row r="33" spans="1:4">
      <c r="B33" s="3" t="s">
        <v>25</v>
      </c>
      <c r="C33" s="2">
        <f>C32/C30</f>
        <v>0.75</v>
      </c>
    </row>
    <row r="35" spans="1:4">
      <c r="B35" s="2" t="s">
        <v>26</v>
      </c>
      <c r="C35" s="4" t="s">
        <v>21</v>
      </c>
    </row>
    <row r="36" spans="1:4">
      <c r="C36" s="5" t="s">
        <v>27</v>
      </c>
    </row>
    <row r="37" spans="1:4">
      <c r="C37" s="5"/>
    </row>
    <row r="38" spans="1:4">
      <c r="B38" s="2" t="s">
        <v>28</v>
      </c>
      <c r="C38" s="4">
        <f>C26</f>
        <v>500000</v>
      </c>
    </row>
    <row r="39" spans="1:4">
      <c r="C39" s="5" t="s">
        <v>29</v>
      </c>
    </row>
    <row r="41" spans="1:4">
      <c r="B41" s="2" t="s">
        <v>28</v>
      </c>
      <c r="C41" s="6">
        <f>C38/(C18-C17)</f>
        <v>6666.666666666667</v>
      </c>
      <c r="D41" s="2" t="s">
        <v>30</v>
      </c>
    </row>
    <row r="43" spans="1:4">
      <c r="A43" s="2" t="s">
        <v>31</v>
      </c>
      <c r="B43" s="2" t="s">
        <v>32</v>
      </c>
      <c r="C43" s="2">
        <v>100000</v>
      </c>
    </row>
    <row r="44" spans="1:4">
      <c r="B44" s="2" t="s">
        <v>33</v>
      </c>
      <c r="C44" s="4" t="s">
        <v>34</v>
      </c>
    </row>
    <row r="45" spans="1:4">
      <c r="C45" s="5" t="s">
        <v>27</v>
      </c>
    </row>
    <row r="47" spans="1:4">
      <c r="B47" s="2" t="s">
        <v>28</v>
      </c>
      <c r="C47" s="2">
        <f>(C43+C26)/(C18-C17)</f>
        <v>8000</v>
      </c>
      <c r="D47" s="2" t="s">
        <v>30</v>
      </c>
    </row>
    <row r="49" spans="1:10">
      <c r="B49" s="2" t="s">
        <v>32</v>
      </c>
      <c r="C49" s="2">
        <v>200000</v>
      </c>
    </row>
    <row r="50" spans="1:10">
      <c r="B50" s="2" t="s">
        <v>33</v>
      </c>
      <c r="C50" s="4" t="s">
        <v>34</v>
      </c>
    </row>
    <row r="51" spans="1:10">
      <c r="C51" s="5" t="s">
        <v>27</v>
      </c>
    </row>
    <row r="53" spans="1:10">
      <c r="B53" s="2" t="s">
        <v>28</v>
      </c>
      <c r="C53" s="6">
        <f>(C49+C26)/(C18-C17)</f>
        <v>9333.3333333333339</v>
      </c>
      <c r="D53" s="2" t="s">
        <v>30</v>
      </c>
    </row>
    <row r="55" spans="1:10">
      <c r="A55" s="2" t="s">
        <v>35</v>
      </c>
      <c r="B55" s="2" t="s">
        <v>36</v>
      </c>
    </row>
    <row r="56" spans="1:10">
      <c r="C56" s="2">
        <v>0</v>
      </c>
      <c r="D56" s="2">
        <v>1</v>
      </c>
      <c r="E56" s="2">
        <v>1000</v>
      </c>
      <c r="F56" s="2">
        <v>2000</v>
      </c>
      <c r="G56" s="2">
        <v>4000</v>
      </c>
      <c r="H56" s="2">
        <v>6000</v>
      </c>
      <c r="I56" s="2">
        <v>7000</v>
      </c>
      <c r="J56" s="2">
        <v>7500</v>
      </c>
    </row>
    <row r="57" spans="1:10">
      <c r="B57" s="2" t="str">
        <f>B23</f>
        <v>Revenue</v>
      </c>
      <c r="C57" s="2">
        <v>0</v>
      </c>
      <c r="D57" s="2">
        <v>100</v>
      </c>
      <c r="E57" s="2">
        <f>1000*D57</f>
        <v>100000</v>
      </c>
      <c r="F57" s="2">
        <f>2000*D57</f>
        <v>200000</v>
      </c>
      <c r="G57" s="2">
        <f>4000*D57</f>
        <v>400000</v>
      </c>
      <c r="H57" s="2">
        <f>6000*D57</f>
        <v>600000</v>
      </c>
      <c r="I57" s="2">
        <f>7000*D57</f>
        <v>700000</v>
      </c>
      <c r="J57" s="2">
        <f>C23</f>
        <v>750000</v>
      </c>
    </row>
    <row r="58" spans="1:10">
      <c r="B58" s="2" t="str">
        <f>B24</f>
        <v>Variable cost</v>
      </c>
      <c r="C58" s="2">
        <v>0</v>
      </c>
      <c r="D58" s="2">
        <v>25</v>
      </c>
      <c r="E58" s="2">
        <f>D58*1000</f>
        <v>25000</v>
      </c>
      <c r="F58" s="2">
        <f>D58*2000</f>
        <v>50000</v>
      </c>
      <c r="G58" s="2">
        <f>4000*D58</f>
        <v>100000</v>
      </c>
      <c r="H58" s="2">
        <f>6000*D58</f>
        <v>150000</v>
      </c>
      <c r="I58" s="2">
        <f>7000*D58</f>
        <v>175000</v>
      </c>
      <c r="J58" s="2">
        <f>C24</f>
        <v>187500</v>
      </c>
    </row>
    <row r="59" spans="1:10" hidden="1">
      <c r="B59" s="2" t="str">
        <f>B25</f>
        <v>Gross profit</v>
      </c>
      <c r="C59" s="2">
        <f>C57-C58</f>
        <v>0</v>
      </c>
      <c r="D59" s="2">
        <f>D57-D58</f>
        <v>75</v>
      </c>
      <c r="E59" s="2">
        <f>E57-E58</f>
        <v>75000</v>
      </c>
      <c r="J59" s="2">
        <f>C25</f>
        <v>562500</v>
      </c>
    </row>
    <row r="60" spans="1:10">
      <c r="B60" s="2" t="str">
        <f>B26</f>
        <v>Fixed cost</v>
      </c>
      <c r="C60" s="2">
        <f>J60</f>
        <v>500000</v>
      </c>
      <c r="D60" s="2">
        <f t="shared" ref="D60:I60" si="0">C60</f>
        <v>500000</v>
      </c>
      <c r="E60" s="2">
        <f t="shared" si="0"/>
        <v>500000</v>
      </c>
      <c r="F60" s="2">
        <f t="shared" si="0"/>
        <v>500000</v>
      </c>
      <c r="G60" s="2">
        <f t="shared" si="0"/>
        <v>500000</v>
      </c>
      <c r="H60" s="2">
        <f t="shared" si="0"/>
        <v>500000</v>
      </c>
      <c r="I60" s="2">
        <f t="shared" si="0"/>
        <v>500000</v>
      </c>
      <c r="J60" s="2">
        <f>C26</f>
        <v>500000</v>
      </c>
    </row>
    <row r="61" spans="1:10">
      <c r="B61" s="2" t="str">
        <f>B27</f>
        <v>Net Income</v>
      </c>
      <c r="C61" s="2">
        <f>C59-C60</f>
        <v>-500000</v>
      </c>
      <c r="D61" s="2">
        <f>D59-D60</f>
        <v>-499925</v>
      </c>
      <c r="E61" s="2">
        <f>E59-E60</f>
        <v>-425000</v>
      </c>
      <c r="F61" s="2">
        <f>F57-F58-F60</f>
        <v>-350000</v>
      </c>
      <c r="G61" s="2">
        <f>G57-G58-G60</f>
        <v>-200000</v>
      </c>
      <c r="H61" s="2">
        <f>H57-H58-H60</f>
        <v>-50000</v>
      </c>
      <c r="I61" s="2">
        <f>I57-I58-I60</f>
        <v>25000</v>
      </c>
      <c r="J61" s="2">
        <f>C27</f>
        <v>62500</v>
      </c>
    </row>
    <row r="79" spans="1:2">
      <c r="A79" s="2" t="s">
        <v>37</v>
      </c>
      <c r="B79" s="2" t="s">
        <v>38</v>
      </c>
    </row>
    <row r="81" spans="2:3">
      <c r="B81" s="2" t="s">
        <v>12</v>
      </c>
      <c r="C81" s="2">
        <v>500000</v>
      </c>
    </row>
    <row r="82" spans="2:3">
      <c r="B82" s="2" t="s">
        <v>13</v>
      </c>
      <c r="C82" s="2">
        <v>25</v>
      </c>
    </row>
    <row r="83" spans="2:3">
      <c r="B83" s="2" t="s">
        <v>14</v>
      </c>
      <c r="C83" s="2">
        <f>100-100*20%</f>
        <v>80</v>
      </c>
    </row>
    <row r="85" spans="2:3">
      <c r="B85" s="2" t="s">
        <v>15</v>
      </c>
      <c r="C85" s="2">
        <v>7500</v>
      </c>
    </row>
    <row r="87" spans="2:3">
      <c r="B87" s="2" t="s">
        <v>17</v>
      </c>
    </row>
    <row r="88" spans="2:3">
      <c r="B88" s="2" t="s">
        <v>18</v>
      </c>
      <c r="C88" s="2">
        <f>C85*C83</f>
        <v>600000</v>
      </c>
    </row>
    <row r="89" spans="2:3">
      <c r="B89" s="2" t="s">
        <v>19</v>
      </c>
      <c r="C89" s="2">
        <f>C82*C85</f>
        <v>187500</v>
      </c>
    </row>
    <row r="90" spans="2:3">
      <c r="B90" s="2" t="s">
        <v>20</v>
      </c>
      <c r="C90" s="2">
        <f>C88-C89</f>
        <v>412500</v>
      </c>
    </row>
    <row r="91" spans="2:3">
      <c r="B91" s="2" t="s">
        <v>21</v>
      </c>
      <c r="C91" s="2">
        <f>C81</f>
        <v>500000</v>
      </c>
    </row>
    <row r="92" spans="2:3">
      <c r="B92" s="3" t="s">
        <v>22</v>
      </c>
      <c r="C92" s="3">
        <f>C90-C91</f>
        <v>-87500</v>
      </c>
    </row>
    <row r="94" spans="2:3">
      <c r="B94" s="2" t="s">
        <v>24</v>
      </c>
    </row>
    <row r="95" spans="2:3">
      <c r="B95" s="2" t="s">
        <v>18</v>
      </c>
      <c r="C95" s="2">
        <f>C88</f>
        <v>600000</v>
      </c>
    </row>
    <row r="96" spans="2:3">
      <c r="B96" s="2" t="s">
        <v>19</v>
      </c>
      <c r="C96" s="2">
        <f>C89</f>
        <v>187500</v>
      </c>
    </row>
    <row r="97" spans="2:4">
      <c r="B97" s="3" t="s">
        <v>24</v>
      </c>
      <c r="C97" s="3">
        <f>C90</f>
        <v>412500</v>
      </c>
    </row>
    <row r="98" spans="2:4">
      <c r="B98" s="3" t="s">
        <v>25</v>
      </c>
      <c r="C98" s="2">
        <f>C97/C95</f>
        <v>0.6875</v>
      </c>
    </row>
    <row r="100" spans="2:4">
      <c r="B100" s="2" t="s">
        <v>26</v>
      </c>
      <c r="C100" s="4" t="s">
        <v>21</v>
      </c>
    </row>
    <row r="101" spans="2:4">
      <c r="C101" s="5" t="s">
        <v>27</v>
      </c>
    </row>
    <row r="102" spans="2:4">
      <c r="C102" s="5"/>
    </row>
    <row r="103" spans="2:4">
      <c r="B103" s="2" t="s">
        <v>28</v>
      </c>
      <c r="C103" s="4">
        <f>C91</f>
        <v>500000</v>
      </c>
    </row>
    <row r="104" spans="2:4">
      <c r="C104" s="5" t="s">
        <v>39</v>
      </c>
    </row>
    <row r="106" spans="2:4">
      <c r="B106" s="2" t="s">
        <v>28</v>
      </c>
      <c r="C106" s="6">
        <f>C103/(C83-C82)</f>
        <v>9090.9090909090901</v>
      </c>
      <c r="D106" s="2" t="s">
        <v>30</v>
      </c>
    </row>
    <row r="108" spans="2:4">
      <c r="B108" s="2" t="s">
        <v>32</v>
      </c>
      <c r="C108" s="2">
        <v>100000</v>
      </c>
    </row>
    <row r="109" spans="2:4">
      <c r="B109" s="2" t="s">
        <v>33</v>
      </c>
      <c r="C109" s="4" t="s">
        <v>34</v>
      </c>
    </row>
    <row r="110" spans="2:4">
      <c r="C110" s="5" t="s">
        <v>27</v>
      </c>
    </row>
    <row r="112" spans="2:4">
      <c r="B112" s="2" t="s">
        <v>28</v>
      </c>
      <c r="C112" s="2">
        <f>(C108+C91)/(C83-C82)</f>
        <v>10909.09090909091</v>
      </c>
      <c r="D112" s="2" t="s">
        <v>30</v>
      </c>
    </row>
    <row r="114" spans="2:10">
      <c r="B114" s="2" t="s">
        <v>32</v>
      </c>
      <c r="C114" s="2">
        <v>200000</v>
      </c>
    </row>
    <row r="115" spans="2:10">
      <c r="B115" s="2" t="s">
        <v>33</v>
      </c>
      <c r="C115" s="4" t="s">
        <v>34</v>
      </c>
    </row>
    <row r="116" spans="2:10">
      <c r="C116" s="5" t="s">
        <v>27</v>
      </c>
    </row>
    <row r="118" spans="2:10">
      <c r="B118" s="2" t="s">
        <v>28</v>
      </c>
      <c r="C118" s="6">
        <f>(C114+C91)/(C83-C82)</f>
        <v>12727.272727272728</v>
      </c>
      <c r="D118" s="2" t="s">
        <v>30</v>
      </c>
    </row>
    <row r="120" spans="2:10">
      <c r="B120" s="2" t="s">
        <v>36</v>
      </c>
    </row>
    <row r="121" spans="2:10">
      <c r="C121" s="2">
        <v>0</v>
      </c>
      <c r="D121" s="2">
        <v>1</v>
      </c>
      <c r="E121" s="2">
        <v>1000</v>
      </c>
      <c r="F121" s="2">
        <v>2000</v>
      </c>
      <c r="G121" s="2">
        <v>4000</v>
      </c>
      <c r="H121" s="2">
        <v>6000</v>
      </c>
      <c r="I121" s="2">
        <v>7000</v>
      </c>
      <c r="J121" s="2">
        <v>7500</v>
      </c>
    </row>
    <row r="122" spans="2:10">
      <c r="B122" s="2" t="str">
        <f>B88</f>
        <v>Revenue</v>
      </c>
      <c r="C122" s="2">
        <v>0</v>
      </c>
      <c r="D122" s="2">
        <v>80</v>
      </c>
      <c r="E122" s="2">
        <f>1000*D122</f>
        <v>80000</v>
      </c>
      <c r="F122" s="2">
        <f>2000*D122</f>
        <v>160000</v>
      </c>
      <c r="G122" s="2">
        <f>4000*D122</f>
        <v>320000</v>
      </c>
      <c r="H122" s="2">
        <f>6000*D122</f>
        <v>480000</v>
      </c>
      <c r="I122" s="2">
        <f>7000*D122</f>
        <v>560000</v>
      </c>
      <c r="J122" s="2">
        <f>C88</f>
        <v>600000</v>
      </c>
    </row>
    <row r="123" spans="2:10">
      <c r="B123" s="2" t="str">
        <f>B89</f>
        <v>Variable cost</v>
      </c>
      <c r="C123" s="2">
        <v>0</v>
      </c>
      <c r="D123" s="2">
        <v>25</v>
      </c>
      <c r="E123" s="2">
        <f>D123*1000</f>
        <v>25000</v>
      </c>
      <c r="F123" s="2">
        <f>D123*2000</f>
        <v>50000</v>
      </c>
      <c r="G123" s="2">
        <f>4000*D123</f>
        <v>100000</v>
      </c>
      <c r="H123" s="2">
        <f>6000*D123</f>
        <v>150000</v>
      </c>
      <c r="I123" s="2">
        <f>7000*D123</f>
        <v>175000</v>
      </c>
      <c r="J123" s="2">
        <f>C89</f>
        <v>187500</v>
      </c>
    </row>
    <row r="124" spans="2:10" hidden="1">
      <c r="B124" s="2" t="str">
        <f>B90</f>
        <v>Gross profit</v>
      </c>
      <c r="C124" s="2">
        <f>C122-C123</f>
        <v>0</v>
      </c>
      <c r="D124" s="2">
        <f>D122-D123</f>
        <v>55</v>
      </c>
      <c r="E124" s="2">
        <f>E122-E123</f>
        <v>55000</v>
      </c>
      <c r="J124" s="2">
        <f>C90</f>
        <v>412500</v>
      </c>
    </row>
    <row r="125" spans="2:10">
      <c r="B125" s="2" t="str">
        <f>B91</f>
        <v>Fixed cost</v>
      </c>
      <c r="C125" s="2">
        <f>J125</f>
        <v>500000</v>
      </c>
      <c r="D125" s="2">
        <f t="shared" ref="D125:I125" si="1">C125</f>
        <v>500000</v>
      </c>
      <c r="E125" s="2">
        <f t="shared" si="1"/>
        <v>500000</v>
      </c>
      <c r="F125" s="2">
        <f t="shared" si="1"/>
        <v>500000</v>
      </c>
      <c r="G125" s="2">
        <f t="shared" si="1"/>
        <v>500000</v>
      </c>
      <c r="H125" s="2">
        <f t="shared" si="1"/>
        <v>500000</v>
      </c>
      <c r="I125" s="2">
        <f t="shared" si="1"/>
        <v>500000</v>
      </c>
      <c r="J125" s="2">
        <f>C91</f>
        <v>500000</v>
      </c>
    </row>
    <row r="126" spans="2:10">
      <c r="B126" s="2" t="str">
        <f>B92</f>
        <v>Net Income</v>
      </c>
      <c r="C126" s="2">
        <f>C124-C125</f>
        <v>-500000</v>
      </c>
      <c r="D126" s="2">
        <f>D124-D125</f>
        <v>-499945</v>
      </c>
      <c r="E126" s="2">
        <f>E124-E125</f>
        <v>-445000</v>
      </c>
      <c r="F126" s="2">
        <f>F122-F123-F125</f>
        <v>-390000</v>
      </c>
      <c r="G126" s="2">
        <f>G122-G123-G125</f>
        <v>-280000</v>
      </c>
      <c r="H126" s="2">
        <f>H122-H123-H125</f>
        <v>-170000</v>
      </c>
      <c r="I126" s="2">
        <f>I122-I123-I125</f>
        <v>-115000</v>
      </c>
      <c r="J126" s="2">
        <f>C92</f>
        <v>-87500</v>
      </c>
    </row>
  </sheetData>
  <phoneticPr fontId="5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topLeftCell="A52" workbookViewId="0">
      <selection activeCell="I91" sqref="I91"/>
    </sheetView>
  </sheetViews>
  <sheetFormatPr baseColWidth="10" defaultColWidth="8.83203125" defaultRowHeight="12" x14ac:dyDescent="0"/>
  <cols>
    <col min="1" max="1" width="8.83203125" style="2"/>
    <col min="2" max="2" width="25.6640625" style="2" customWidth="1"/>
    <col min="3" max="16384" width="8.83203125" style="2"/>
  </cols>
  <sheetData>
    <row r="2" spans="2:2">
      <c r="B2" s="1" t="s">
        <v>40</v>
      </c>
    </row>
    <row r="3" spans="2:2">
      <c r="B3" s="1" t="s">
        <v>41</v>
      </c>
    </row>
    <row r="4" spans="2:2">
      <c r="B4" s="1" t="s">
        <v>42</v>
      </c>
    </row>
    <row r="5" spans="2:2">
      <c r="B5" s="1" t="s">
        <v>43</v>
      </c>
    </row>
    <row r="6" spans="2:2">
      <c r="B6" s="1" t="s">
        <v>44</v>
      </c>
    </row>
    <row r="7" spans="2:2">
      <c r="B7" s="1" t="s">
        <v>45</v>
      </c>
    </row>
    <row r="8" spans="2:2">
      <c r="B8" s="1" t="s">
        <v>46</v>
      </c>
    </row>
    <row r="9" spans="2:2">
      <c r="B9" s="1" t="s">
        <v>47</v>
      </c>
    </row>
    <row r="10" spans="2:2">
      <c r="B10" s="1" t="s">
        <v>48</v>
      </c>
    </row>
    <row r="12" spans="2:2">
      <c r="B12" s="1" t="s">
        <v>49</v>
      </c>
    </row>
    <row r="13" spans="2:2">
      <c r="B13" s="1" t="s">
        <v>50</v>
      </c>
    </row>
    <row r="14" spans="2:2">
      <c r="B14" s="1" t="s">
        <v>51</v>
      </c>
    </row>
    <row r="15" spans="2:2">
      <c r="B15" s="1" t="s">
        <v>52</v>
      </c>
    </row>
    <row r="16" spans="2:2">
      <c r="B16" s="1" t="s">
        <v>53</v>
      </c>
    </row>
    <row r="17" spans="2:3">
      <c r="B17" s="1" t="s">
        <v>54</v>
      </c>
    </row>
    <row r="19" spans="2:3">
      <c r="B19" s="1" t="s">
        <v>55</v>
      </c>
    </row>
    <row r="21" spans="2:3">
      <c r="B21" s="1" t="s">
        <v>11</v>
      </c>
    </row>
    <row r="23" spans="2:3">
      <c r="B23" s="2" t="s">
        <v>56</v>
      </c>
      <c r="C23" s="2">
        <v>10000</v>
      </c>
    </row>
    <row r="24" spans="2:3">
      <c r="B24" s="2" t="s">
        <v>18</v>
      </c>
      <c r="C24" s="2">
        <v>400000</v>
      </c>
    </row>
    <row r="25" spans="2:3">
      <c r="B25" s="2" t="s">
        <v>57</v>
      </c>
      <c r="C25" s="2">
        <v>220000</v>
      </c>
    </row>
    <row r="26" spans="2:3">
      <c r="B26" s="2" t="s">
        <v>58</v>
      </c>
      <c r="C26" s="2">
        <v>5000</v>
      </c>
    </row>
    <row r="27" spans="2:3">
      <c r="B27" s="2" t="s">
        <v>59</v>
      </c>
      <c r="C27" s="2">
        <v>30000</v>
      </c>
    </row>
    <row r="28" spans="2:3">
      <c r="B28" s="2" t="s">
        <v>60</v>
      </c>
      <c r="C28" s="2">
        <v>2500</v>
      </c>
    </row>
    <row r="29" spans="2:3">
      <c r="B29" s="2" t="s">
        <v>61</v>
      </c>
      <c r="C29" s="2">
        <v>50000</v>
      </c>
    </row>
    <row r="30" spans="2:3">
      <c r="B30" s="2" t="s">
        <v>62</v>
      </c>
      <c r="C30" s="2">
        <v>10000</v>
      </c>
    </row>
    <row r="32" spans="2:3">
      <c r="B32" s="2" t="s">
        <v>63</v>
      </c>
    </row>
    <row r="34" spans="2:7">
      <c r="B34" s="2" t="s">
        <v>64</v>
      </c>
      <c r="C34" s="2">
        <v>8000</v>
      </c>
      <c r="D34" s="2">
        <v>9000</v>
      </c>
      <c r="E34" s="2">
        <v>10000</v>
      </c>
      <c r="F34" s="2">
        <v>11000</v>
      </c>
      <c r="G34" s="2">
        <v>12000</v>
      </c>
    </row>
    <row r="35" spans="2:7">
      <c r="B35" s="2" t="s">
        <v>18</v>
      </c>
      <c r="C35" s="2">
        <f>40*C34</f>
        <v>320000</v>
      </c>
      <c r="D35" s="2">
        <f t="shared" ref="D35:G35" si="0">40*D34</f>
        <v>360000</v>
      </c>
      <c r="E35" s="2">
        <f t="shared" si="0"/>
        <v>400000</v>
      </c>
      <c r="F35" s="2">
        <f t="shared" si="0"/>
        <v>440000</v>
      </c>
      <c r="G35" s="2">
        <f t="shared" si="0"/>
        <v>480000</v>
      </c>
    </row>
    <row r="36" spans="2:7">
      <c r="B36" s="2" t="s">
        <v>65</v>
      </c>
    </row>
    <row r="37" spans="2:7">
      <c r="B37" s="2" t="s">
        <v>66</v>
      </c>
      <c r="C37" s="2">
        <f>5*C34</f>
        <v>40000</v>
      </c>
      <c r="D37" s="2">
        <f t="shared" ref="D37:G37" si="1">5*D34</f>
        <v>45000</v>
      </c>
      <c r="E37" s="2">
        <f t="shared" si="1"/>
        <v>50000</v>
      </c>
      <c r="F37" s="2">
        <f t="shared" si="1"/>
        <v>55000</v>
      </c>
      <c r="G37" s="2">
        <f t="shared" si="1"/>
        <v>60000</v>
      </c>
    </row>
    <row r="38" spans="2:7">
      <c r="B38" s="2" t="s">
        <v>62</v>
      </c>
      <c r="C38" s="2">
        <f>1*C34</f>
        <v>8000</v>
      </c>
      <c r="D38" s="2">
        <f t="shared" ref="D38:G38" si="2">1*D34</f>
        <v>9000</v>
      </c>
      <c r="E38" s="2">
        <f t="shared" si="2"/>
        <v>10000</v>
      </c>
      <c r="F38" s="2">
        <f t="shared" si="2"/>
        <v>11000</v>
      </c>
      <c r="G38" s="2">
        <f t="shared" si="2"/>
        <v>12000</v>
      </c>
    </row>
    <row r="39" spans="2:7">
      <c r="B39" s="2" t="s">
        <v>67</v>
      </c>
      <c r="C39" s="2">
        <f>C37+C38</f>
        <v>48000</v>
      </c>
      <c r="D39" s="2">
        <f t="shared" ref="D39:G39" si="3">D37+D38</f>
        <v>54000</v>
      </c>
      <c r="E39" s="2">
        <f t="shared" si="3"/>
        <v>60000</v>
      </c>
      <c r="F39" s="2">
        <f t="shared" si="3"/>
        <v>66000</v>
      </c>
      <c r="G39" s="2">
        <f t="shared" si="3"/>
        <v>72000</v>
      </c>
    </row>
    <row r="40" spans="2:7">
      <c r="B40" s="2" t="s">
        <v>24</v>
      </c>
      <c r="C40" s="2">
        <f>C35-C39</f>
        <v>272000</v>
      </c>
      <c r="D40" s="2">
        <f>D35-D39</f>
        <v>306000</v>
      </c>
      <c r="E40" s="2">
        <f>E35-E39</f>
        <v>340000</v>
      </c>
      <c r="F40" s="2">
        <f>F35-F39</f>
        <v>374000</v>
      </c>
      <c r="G40" s="2">
        <f>G35-G39</f>
        <v>408000</v>
      </c>
    </row>
    <row r="41" spans="2:7">
      <c r="B41" s="2" t="str">
        <f>B25</f>
        <v>Wages and benefits</v>
      </c>
      <c r="C41" s="2">
        <f>C25</f>
        <v>220000</v>
      </c>
      <c r="D41" s="2">
        <f t="shared" ref="D41:G45" si="4">C41</f>
        <v>220000</v>
      </c>
      <c r="E41" s="2">
        <f t="shared" si="4"/>
        <v>220000</v>
      </c>
      <c r="F41" s="2">
        <f t="shared" si="4"/>
        <v>220000</v>
      </c>
      <c r="G41" s="2">
        <f t="shared" si="4"/>
        <v>220000</v>
      </c>
    </row>
    <row r="42" spans="2:7">
      <c r="B42" s="2" t="str">
        <f t="shared" ref="B42:C42" si="5">B26</f>
        <v>Rent</v>
      </c>
      <c r="C42" s="2">
        <f t="shared" si="5"/>
        <v>5000</v>
      </c>
      <c r="D42" s="2">
        <f t="shared" si="4"/>
        <v>5000</v>
      </c>
      <c r="E42" s="2">
        <f t="shared" si="4"/>
        <v>5000</v>
      </c>
      <c r="F42" s="2">
        <f t="shared" si="4"/>
        <v>5000</v>
      </c>
      <c r="G42" s="2">
        <f t="shared" si="4"/>
        <v>5000</v>
      </c>
    </row>
    <row r="43" spans="2:7">
      <c r="B43" s="2" t="str">
        <f t="shared" ref="B43:C43" si="6">B27</f>
        <v>Depreciation</v>
      </c>
      <c r="C43" s="2">
        <f t="shared" si="6"/>
        <v>30000</v>
      </c>
      <c r="D43" s="2">
        <f t="shared" si="4"/>
        <v>30000</v>
      </c>
      <c r="E43" s="2">
        <f t="shared" si="4"/>
        <v>30000</v>
      </c>
      <c r="F43" s="2">
        <f t="shared" si="4"/>
        <v>30000</v>
      </c>
      <c r="G43" s="2">
        <f t="shared" si="4"/>
        <v>30000</v>
      </c>
    </row>
    <row r="44" spans="2:7">
      <c r="B44" s="2" t="str">
        <f t="shared" ref="B44:C44" si="7">B28</f>
        <v>Utilities</v>
      </c>
      <c r="C44" s="2">
        <f t="shared" si="7"/>
        <v>2500</v>
      </c>
      <c r="D44" s="2">
        <f t="shared" si="4"/>
        <v>2500</v>
      </c>
      <c r="E44" s="2">
        <f t="shared" si="4"/>
        <v>2500</v>
      </c>
      <c r="F44" s="2">
        <f t="shared" si="4"/>
        <v>2500</v>
      </c>
      <c r="G44" s="2">
        <f t="shared" si="4"/>
        <v>2500</v>
      </c>
    </row>
    <row r="45" spans="2:7">
      <c r="B45" s="2" t="s">
        <v>69</v>
      </c>
      <c r="C45" s="2">
        <f>SUM(C41:C44)</f>
        <v>257500</v>
      </c>
      <c r="D45" s="2">
        <f t="shared" si="4"/>
        <v>257500</v>
      </c>
      <c r="E45" s="2">
        <f t="shared" si="4"/>
        <v>257500</v>
      </c>
      <c r="F45" s="2">
        <f t="shared" si="4"/>
        <v>257500</v>
      </c>
      <c r="G45" s="2">
        <f t="shared" si="4"/>
        <v>257500</v>
      </c>
    </row>
    <row r="46" spans="2:7">
      <c r="B46" s="2" t="s">
        <v>68</v>
      </c>
      <c r="C46" s="2">
        <f>C40-C45</f>
        <v>14500</v>
      </c>
      <c r="D46" s="2">
        <f t="shared" ref="D46:G46" si="8">D40-D45</f>
        <v>48500</v>
      </c>
      <c r="E46" s="2">
        <f t="shared" si="8"/>
        <v>82500</v>
      </c>
      <c r="F46" s="2">
        <f t="shared" si="8"/>
        <v>116500</v>
      </c>
      <c r="G46" s="2">
        <f t="shared" si="8"/>
        <v>150500</v>
      </c>
    </row>
    <row r="47" spans="2:7">
      <c r="B47" s="2" t="s">
        <v>74</v>
      </c>
      <c r="C47" s="2">
        <f>C46*30%</f>
        <v>4350</v>
      </c>
      <c r="D47" s="2">
        <f t="shared" ref="D47:G47" si="9">D46*30%</f>
        <v>14550</v>
      </c>
      <c r="E47" s="2">
        <f t="shared" si="9"/>
        <v>24750</v>
      </c>
      <c r="F47" s="2">
        <f t="shared" si="9"/>
        <v>34950</v>
      </c>
      <c r="G47" s="2">
        <f t="shared" si="9"/>
        <v>45150</v>
      </c>
    </row>
    <row r="48" spans="2:7">
      <c r="B48" s="2" t="s">
        <v>22</v>
      </c>
      <c r="C48" s="2">
        <f>C46-C47</f>
        <v>10150</v>
      </c>
      <c r="D48" s="2">
        <f t="shared" ref="D48:G48" si="10">D46-D47</f>
        <v>33950</v>
      </c>
      <c r="E48" s="2">
        <f t="shared" si="10"/>
        <v>57750</v>
      </c>
      <c r="F48" s="2">
        <f t="shared" si="10"/>
        <v>81550</v>
      </c>
      <c r="G48" s="2">
        <f t="shared" si="10"/>
        <v>105350</v>
      </c>
    </row>
    <row r="52" spans="1:7">
      <c r="A52" s="2" t="s">
        <v>16</v>
      </c>
      <c r="B52" s="2" t="s">
        <v>70</v>
      </c>
      <c r="C52" s="7" t="s">
        <v>71</v>
      </c>
    </row>
    <row r="53" spans="1:7">
      <c r="C53" s="2" t="s">
        <v>72</v>
      </c>
    </row>
    <row r="55" spans="1:7">
      <c r="B55" s="2" t="s">
        <v>28</v>
      </c>
      <c r="C55" s="7">
        <f>E40</f>
        <v>340000</v>
      </c>
    </row>
    <row r="56" spans="1:7">
      <c r="C56" s="2">
        <f>E46</f>
        <v>82500</v>
      </c>
    </row>
    <row r="58" spans="1:7">
      <c r="B58" s="2" t="s">
        <v>28</v>
      </c>
      <c r="C58" s="2">
        <f>C55/C56</f>
        <v>4.1212121212121211</v>
      </c>
    </row>
    <row r="60" spans="1:7">
      <c r="B60" s="2" t="str">
        <f>B34</f>
        <v>Visits</v>
      </c>
      <c r="C60" s="2">
        <f t="shared" ref="C60:G60" si="11">C34</f>
        <v>8000</v>
      </c>
      <c r="D60" s="2">
        <f t="shared" si="11"/>
        <v>9000</v>
      </c>
      <c r="E60" s="2">
        <f t="shared" si="11"/>
        <v>10000</v>
      </c>
      <c r="F60" s="2">
        <f t="shared" si="11"/>
        <v>11000</v>
      </c>
      <c r="G60" s="2">
        <f t="shared" si="11"/>
        <v>12000</v>
      </c>
    </row>
    <row r="61" spans="1:7">
      <c r="B61" s="2" t="s">
        <v>73</v>
      </c>
      <c r="C61" s="8">
        <f>(C60-E60)/E60</f>
        <v>-0.2</v>
      </c>
      <c r="D61" s="8">
        <f>(D60-E60)/E60</f>
        <v>-0.1</v>
      </c>
      <c r="E61" s="8">
        <v>0</v>
      </c>
      <c r="F61" s="8">
        <f>(F60-E60)/E60</f>
        <v>0.1</v>
      </c>
      <c r="G61" s="8">
        <f>(G60-E60)/E60</f>
        <v>0.2</v>
      </c>
    </row>
    <row r="63" spans="1:7">
      <c r="B63" s="2" t="s">
        <v>22</v>
      </c>
      <c r="C63" s="2">
        <f>C48</f>
        <v>10150</v>
      </c>
      <c r="D63" s="2">
        <f t="shared" ref="D63:G63" si="12">D48</f>
        <v>33950</v>
      </c>
      <c r="E63" s="2">
        <f t="shared" si="12"/>
        <v>57750</v>
      </c>
      <c r="F63" s="2">
        <f t="shared" si="12"/>
        <v>81550</v>
      </c>
      <c r="G63" s="2">
        <f t="shared" si="12"/>
        <v>105350</v>
      </c>
    </row>
    <row r="64" spans="1:7">
      <c r="B64" s="2" t="s">
        <v>75</v>
      </c>
      <c r="C64" s="8">
        <f>(C63-E63)/E63</f>
        <v>-0.82424242424242422</v>
      </c>
      <c r="D64" s="8">
        <f>(D63-E63)/E63</f>
        <v>-0.41212121212121211</v>
      </c>
      <c r="E64" s="8">
        <f>(E63-E63)/E63</f>
        <v>0</v>
      </c>
      <c r="F64" s="8">
        <f>(F63-E63)/E63</f>
        <v>0.41212121212121211</v>
      </c>
      <c r="G64" s="8">
        <f>(G63-E63)/E63</f>
        <v>0.82424242424242422</v>
      </c>
    </row>
    <row r="66" spans="1:4">
      <c r="A66" s="2" t="s">
        <v>23</v>
      </c>
      <c r="B66" s="2" t="s">
        <v>76</v>
      </c>
    </row>
    <row r="67" spans="1:4">
      <c r="B67" s="2" t="s">
        <v>28</v>
      </c>
      <c r="C67" s="7">
        <v>306000</v>
      </c>
    </row>
    <row r="68" spans="1:4">
      <c r="C68" s="2">
        <v>48500</v>
      </c>
    </row>
    <row r="70" spans="1:4">
      <c r="B70" s="2" t="s">
        <v>28</v>
      </c>
      <c r="C70" s="2">
        <f>C67/C68</f>
        <v>6.3092783505154637</v>
      </c>
    </row>
    <row r="72" spans="1:4">
      <c r="B72" s="2" t="s">
        <v>77</v>
      </c>
      <c r="C72" s="8">
        <f>(10000-9000)/9000</f>
        <v>0.1111111111111111</v>
      </c>
    </row>
    <row r="74" spans="1:4">
      <c r="B74" s="2" t="s">
        <v>78</v>
      </c>
    </row>
    <row r="75" spans="1:4">
      <c r="B75" s="2" t="s">
        <v>28</v>
      </c>
      <c r="C75" s="2">
        <f>6.31*11.1</f>
        <v>70.040999999999997</v>
      </c>
      <c r="D75" s="2" t="s">
        <v>79</v>
      </c>
    </row>
  </sheetData>
  <phoneticPr fontId="5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opLeftCell="A21" workbookViewId="0">
      <selection activeCell="F28" sqref="F28"/>
    </sheetView>
  </sheetViews>
  <sheetFormatPr baseColWidth="10" defaultColWidth="16.1640625" defaultRowHeight="12" x14ac:dyDescent="0"/>
  <cols>
    <col min="1" max="16384" width="16.1640625" style="2"/>
  </cols>
  <sheetData>
    <row r="2" spans="2:2">
      <c r="B2" s="1" t="s">
        <v>80</v>
      </c>
    </row>
    <row r="3" spans="2:2">
      <c r="B3" s="1" t="s">
        <v>81</v>
      </c>
    </row>
    <row r="4" spans="2:2">
      <c r="B4" s="1" t="s">
        <v>82</v>
      </c>
    </row>
    <row r="5" spans="2:2">
      <c r="B5" s="1" t="s">
        <v>83</v>
      </c>
    </row>
    <row r="6" spans="2:2">
      <c r="B6" s="1" t="s">
        <v>84</v>
      </c>
    </row>
    <row r="7" spans="2:2">
      <c r="B7" s="1" t="s">
        <v>85</v>
      </c>
    </row>
    <row r="8" spans="2:2">
      <c r="B8" s="1" t="s">
        <v>86</v>
      </c>
    </row>
    <row r="9" spans="2:2">
      <c r="B9" s="1" t="s">
        <v>87</v>
      </c>
    </row>
    <row r="10" spans="2:2">
      <c r="B10" s="1" t="s">
        <v>88</v>
      </c>
    </row>
    <row r="11" spans="2:2">
      <c r="B11" s="1" t="s">
        <v>89</v>
      </c>
    </row>
    <row r="12" spans="2:2">
      <c r="B12" s="1" t="s">
        <v>90</v>
      </c>
    </row>
    <row r="13" spans="2:2">
      <c r="B13" s="1" t="s">
        <v>91</v>
      </c>
    </row>
    <row r="14" spans="2:2">
      <c r="B14" s="1" t="s">
        <v>92</v>
      </c>
    </row>
    <row r="15" spans="2:2">
      <c r="B15" s="1" t="s">
        <v>93</v>
      </c>
    </row>
    <row r="17" spans="1:5">
      <c r="B17" s="1" t="s">
        <v>55</v>
      </c>
    </row>
    <row r="18" spans="1:5">
      <c r="B18" s="1"/>
    </row>
    <row r="19" spans="1:5">
      <c r="B19" s="1"/>
    </row>
    <row r="20" spans="1:5">
      <c r="A20" s="2" t="s">
        <v>16</v>
      </c>
      <c r="B20" s="3" t="s">
        <v>100</v>
      </c>
    </row>
    <row r="21" spans="1:5">
      <c r="C21" s="2" t="s">
        <v>18</v>
      </c>
      <c r="D21" s="2" t="s">
        <v>94</v>
      </c>
      <c r="E21" s="2" t="s">
        <v>95</v>
      </c>
    </row>
    <row r="22" spans="1:5">
      <c r="B22" s="2" t="s">
        <v>96</v>
      </c>
      <c r="C22" s="2">
        <v>3000000</v>
      </c>
      <c r="D22" s="2">
        <v>0.02</v>
      </c>
      <c r="E22" s="2">
        <f>C22*D22</f>
        <v>60000</v>
      </c>
    </row>
    <row r="23" spans="1:5">
      <c r="B23" s="2" t="s">
        <v>97</v>
      </c>
      <c r="C23" s="2">
        <v>1500000</v>
      </c>
      <c r="D23" s="2">
        <v>0.02</v>
      </c>
      <c r="E23" s="2">
        <f>C23*D23</f>
        <v>30000</v>
      </c>
    </row>
    <row r="24" spans="1:5">
      <c r="B24" s="2" t="s">
        <v>98</v>
      </c>
      <c r="C24" s="2">
        <v>500000</v>
      </c>
      <c r="D24" s="2">
        <v>0.02</v>
      </c>
      <c r="E24" s="2">
        <f>C24*D24</f>
        <v>10000</v>
      </c>
    </row>
    <row r="25" spans="1:5">
      <c r="B25" s="2" t="s">
        <v>99</v>
      </c>
      <c r="C25" s="2">
        <f>SUM(C22:C24)</f>
        <v>5000000</v>
      </c>
      <c r="E25" s="2">
        <f>SUM(E22:E24)</f>
        <v>100000</v>
      </c>
    </row>
    <row r="27" spans="1:5">
      <c r="A27" s="2" t="s">
        <v>23</v>
      </c>
      <c r="B27" s="3" t="s">
        <v>101</v>
      </c>
    </row>
    <row r="28" spans="1:5">
      <c r="C28" s="2" t="s">
        <v>102</v>
      </c>
      <c r="D28" s="2" t="s">
        <v>94</v>
      </c>
      <c r="E28" s="2" t="s">
        <v>95</v>
      </c>
    </row>
    <row r="29" spans="1:5">
      <c r="B29" s="2" t="s">
        <v>96</v>
      </c>
      <c r="C29" s="2">
        <v>1500</v>
      </c>
      <c r="D29" s="2">
        <v>20</v>
      </c>
      <c r="E29" s="2">
        <f>C29*D29</f>
        <v>30000</v>
      </c>
    </row>
    <row r="30" spans="1:5">
      <c r="B30" s="2" t="s">
        <v>97</v>
      </c>
      <c r="C30" s="2">
        <v>3000</v>
      </c>
      <c r="D30" s="2">
        <v>20</v>
      </c>
      <c r="E30" s="2">
        <f>C30*D30</f>
        <v>60000</v>
      </c>
    </row>
    <row r="31" spans="1:5">
      <c r="B31" s="2" t="s">
        <v>98</v>
      </c>
      <c r="C31" s="2">
        <v>500</v>
      </c>
      <c r="D31" s="2">
        <v>20</v>
      </c>
      <c r="E31" s="2">
        <f>C31*D31</f>
        <v>10000</v>
      </c>
    </row>
    <row r="32" spans="1:5">
      <c r="B32" s="2" t="s">
        <v>99</v>
      </c>
      <c r="C32" s="2">
        <f>SUM(C29:C31)</f>
        <v>5000</v>
      </c>
      <c r="E32" s="2">
        <f>SUM(E29:E31)</f>
        <v>100000</v>
      </c>
    </row>
    <row r="34" spans="1:3">
      <c r="A34" s="2" t="s">
        <v>31</v>
      </c>
      <c r="B34" s="2" t="s">
        <v>103</v>
      </c>
    </row>
    <row r="35" spans="1:3">
      <c r="B35" s="2" t="s">
        <v>104</v>
      </c>
      <c r="C35" s="2">
        <f>E22-E29</f>
        <v>30000</v>
      </c>
    </row>
    <row r="36" spans="1:3">
      <c r="B36" s="2" t="s">
        <v>105</v>
      </c>
      <c r="C36" s="2">
        <f>E23-E30</f>
        <v>-30000</v>
      </c>
    </row>
    <row r="37" spans="1:3">
      <c r="B37" s="2" t="s">
        <v>106</v>
      </c>
      <c r="C37" s="2">
        <f>E24-E32</f>
        <v>-90000</v>
      </c>
    </row>
    <row r="39" spans="1:3">
      <c r="B39" s="2" t="s">
        <v>107</v>
      </c>
    </row>
    <row r="41" spans="1:3">
      <c r="A41" s="2" t="s">
        <v>35</v>
      </c>
      <c r="B41" s="2" t="s">
        <v>108</v>
      </c>
    </row>
  </sheetData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4"/>
  <sheetViews>
    <sheetView tabSelected="1" topLeftCell="A21" workbookViewId="0">
      <selection activeCell="C43" sqref="C43"/>
    </sheetView>
  </sheetViews>
  <sheetFormatPr baseColWidth="10" defaultColWidth="8.83203125" defaultRowHeight="12" x14ac:dyDescent="0"/>
  <cols>
    <col min="1" max="1" width="8.83203125" style="2"/>
    <col min="2" max="2" width="38.6640625" style="2" customWidth="1"/>
    <col min="3" max="16384" width="8.83203125" style="2"/>
  </cols>
  <sheetData>
    <row r="2" spans="2:2">
      <c r="B2" s="1" t="s">
        <v>109</v>
      </c>
    </row>
    <row r="3" spans="2:2">
      <c r="B3" s="1" t="s">
        <v>110</v>
      </c>
    </row>
    <row r="4" spans="2:2">
      <c r="B4" s="1" t="s">
        <v>111</v>
      </c>
    </row>
    <row r="5" spans="2:2">
      <c r="B5" s="1" t="s">
        <v>112</v>
      </c>
    </row>
    <row r="6" spans="2:2">
      <c r="B6" s="1" t="s">
        <v>113</v>
      </c>
    </row>
    <row r="7" spans="2:2">
      <c r="B7" s="1" t="s">
        <v>114</v>
      </c>
    </row>
    <row r="8" spans="2:2">
      <c r="B8" s="1" t="s">
        <v>115</v>
      </c>
    </row>
    <row r="9" spans="2:2">
      <c r="B9" s="1" t="s">
        <v>116</v>
      </c>
    </row>
    <row r="10" spans="2:2">
      <c r="B10" s="1" t="s">
        <v>117</v>
      </c>
    </row>
    <row r="11" spans="2:2">
      <c r="B11" s="1" t="s">
        <v>118</v>
      </c>
    </row>
    <row r="12" spans="2:2">
      <c r="B12" s="1" t="s">
        <v>119</v>
      </c>
    </row>
    <row r="13" spans="2:2">
      <c r="B13" s="1" t="s">
        <v>120</v>
      </c>
    </row>
    <row r="14" spans="2:2">
      <c r="B14" s="1" t="s">
        <v>121</v>
      </c>
    </row>
    <row r="15" spans="2:2">
      <c r="B15" s="1" t="s">
        <v>122</v>
      </c>
    </row>
    <row r="16" spans="2:2">
      <c r="B16" s="1" t="s">
        <v>123</v>
      </c>
    </row>
    <row r="18" spans="1:5">
      <c r="B18" s="1" t="s">
        <v>124</v>
      </c>
    </row>
    <row r="19" spans="1:5">
      <c r="B19" s="1" t="s">
        <v>125</v>
      </c>
    </row>
    <row r="20" spans="1:5">
      <c r="B20" s="1" t="s">
        <v>126</v>
      </c>
    </row>
    <row r="22" spans="1:5">
      <c r="B22" s="3" t="s">
        <v>55</v>
      </c>
    </row>
    <row r="24" spans="1:5">
      <c r="C24" s="2" t="s">
        <v>19</v>
      </c>
      <c r="D24" s="2" t="s">
        <v>130</v>
      </c>
      <c r="E24" s="2" t="s">
        <v>131</v>
      </c>
    </row>
    <row r="25" spans="1:5">
      <c r="A25" s="2" t="s">
        <v>16</v>
      </c>
      <c r="B25" s="2" t="s">
        <v>127</v>
      </c>
      <c r="C25" s="2">
        <v>5</v>
      </c>
      <c r="D25" s="2">
        <v>50000</v>
      </c>
      <c r="E25" s="2">
        <v>3000</v>
      </c>
    </row>
    <row r="26" spans="1:5">
      <c r="B26" s="2" t="s">
        <v>128</v>
      </c>
      <c r="C26" s="2">
        <v>7</v>
      </c>
      <c r="D26" s="2">
        <v>30000</v>
      </c>
      <c r="E26" s="2">
        <v>1500</v>
      </c>
    </row>
    <row r="27" spans="1:5">
      <c r="B27" s="2" t="s">
        <v>129</v>
      </c>
      <c r="C27" s="2">
        <v>10</v>
      </c>
      <c r="D27" s="2">
        <v>40000</v>
      </c>
      <c r="E27" s="2">
        <v>500</v>
      </c>
    </row>
    <row r="29" spans="1:5">
      <c r="B29" s="2" t="s">
        <v>132</v>
      </c>
    </row>
    <row r="30" spans="1:5">
      <c r="B30" s="2" t="s">
        <v>127</v>
      </c>
      <c r="C30" s="2">
        <f>C25*E25+D25</f>
        <v>65000</v>
      </c>
    </row>
    <row r="31" spans="1:5">
      <c r="B31" s="2" t="s">
        <v>133</v>
      </c>
      <c r="C31" s="2">
        <f>C30/E25</f>
        <v>21.666666666666668</v>
      </c>
    </row>
    <row r="33" spans="1:3">
      <c r="B33" s="2" t="s">
        <v>128</v>
      </c>
      <c r="C33" s="2">
        <f>C26*E26+D26</f>
        <v>40500</v>
      </c>
    </row>
    <row r="34" spans="1:3">
      <c r="B34" s="2" t="s">
        <v>134</v>
      </c>
      <c r="C34" s="2">
        <f>C33/E26</f>
        <v>27</v>
      </c>
    </row>
    <row r="36" spans="1:3">
      <c r="B36" s="2" t="s">
        <v>129</v>
      </c>
      <c r="C36" s="2">
        <f>C27*E27+D27</f>
        <v>45000</v>
      </c>
    </row>
    <row r="37" spans="1:3">
      <c r="B37" s="2" t="s">
        <v>134</v>
      </c>
      <c r="C37" s="2">
        <f>C36/E27</f>
        <v>90</v>
      </c>
    </row>
    <row r="40" spans="1:3">
      <c r="A40" s="2" t="s">
        <v>23</v>
      </c>
      <c r="B40" s="2" t="s">
        <v>135</v>
      </c>
      <c r="C40" s="2">
        <f>SUM(E25:E27)</f>
        <v>5000</v>
      </c>
    </row>
    <row r="41" spans="1:3">
      <c r="B41" s="2" t="s">
        <v>136</v>
      </c>
      <c r="C41" s="2">
        <f>D25/C40</f>
        <v>10</v>
      </c>
    </row>
    <row r="42" spans="1:3">
      <c r="B42" s="2" t="s">
        <v>137</v>
      </c>
    </row>
    <row r="43" spans="1:3">
      <c r="B43" s="2" t="s">
        <v>127</v>
      </c>
      <c r="C43" s="2">
        <f>C31-C41</f>
        <v>11.666666666666668</v>
      </c>
    </row>
    <row r="44" spans="1:3">
      <c r="B44" s="2" t="s">
        <v>138</v>
      </c>
      <c r="C44" s="2">
        <f>C34-C41</f>
        <v>17</v>
      </c>
    </row>
    <row r="45" spans="1:3">
      <c r="B45" s="2" t="s">
        <v>129</v>
      </c>
      <c r="C45" s="2">
        <f>C37-C41</f>
        <v>80</v>
      </c>
    </row>
    <row r="47" spans="1:3">
      <c r="A47" s="2" t="s">
        <v>31</v>
      </c>
      <c r="B47" s="2" t="s">
        <v>139</v>
      </c>
      <c r="C47" s="2">
        <v>25000</v>
      </c>
    </row>
    <row r="48" spans="1:3">
      <c r="B48" s="2" t="s">
        <v>135</v>
      </c>
      <c r="C48" s="2">
        <v>5000</v>
      </c>
    </row>
    <row r="49" spans="2:3">
      <c r="B49" s="2" t="s">
        <v>140</v>
      </c>
      <c r="C49" s="2">
        <f>C47/C48</f>
        <v>5</v>
      </c>
    </row>
    <row r="51" spans="2:3">
      <c r="B51" s="2" t="s">
        <v>141</v>
      </c>
    </row>
    <row r="52" spans="2:3">
      <c r="B52" s="2" t="s">
        <v>127</v>
      </c>
      <c r="C52" s="2">
        <f>C43+C49</f>
        <v>16.666666666666668</v>
      </c>
    </row>
    <row r="53" spans="2:3">
      <c r="B53" s="2" t="s">
        <v>128</v>
      </c>
      <c r="C53" s="2">
        <f>C44+C49</f>
        <v>22</v>
      </c>
    </row>
    <row r="54" spans="2:3">
      <c r="B54" s="2" t="s">
        <v>129</v>
      </c>
      <c r="C54" s="2">
        <f>C49+C45</f>
        <v>85</v>
      </c>
    </row>
  </sheetData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5.3</vt:lpstr>
      <vt:lpstr>Answer 5.6</vt:lpstr>
      <vt:lpstr>Answer 6.2</vt:lpstr>
      <vt:lpstr>Answer 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</dc:creator>
  <cp:lastModifiedBy>Shawn Stotts</cp:lastModifiedBy>
  <cp:lastPrinted>2015-02-05T23:02:54Z</cp:lastPrinted>
  <dcterms:created xsi:type="dcterms:W3CDTF">2014-09-10T17:47:42Z</dcterms:created>
  <dcterms:modified xsi:type="dcterms:W3CDTF">2015-02-07T03:42:16Z</dcterms:modified>
</cp:coreProperties>
</file>